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Income statement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'Income statement'!$B$1:$J$127</definedName>
  </definedNames>
  <calcPr fullCalcOnLoad="1"/>
</workbook>
</file>

<file path=xl/sharedStrings.xml><?xml version="1.0" encoding="utf-8"?>
<sst xmlns="http://schemas.openxmlformats.org/spreadsheetml/2006/main" count="136" uniqueCount="96">
  <si>
    <t>QUARTERLY REPORT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</si>
  <si>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</si>
  <si>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</si>
  <si>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</si>
  <si>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</si>
  <si>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</si>
  <si>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</si>
  <si>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 xml:space="preserve">Corresponding </t>
  </si>
  <si>
    <t>Quarter</t>
  </si>
  <si>
    <t>31 Dec 2001</t>
  </si>
  <si>
    <t>RM'000</t>
  </si>
  <si>
    <t>1 (a)</t>
  </si>
  <si>
    <t>Revenue</t>
  </si>
  <si>
    <t xml:space="preserve">   (b)</t>
  </si>
  <si>
    <t>Investment income</t>
  </si>
  <si>
    <t>-</t>
  </si>
  <si>
    <t xml:space="preserve">   (c)</t>
  </si>
  <si>
    <t>Other income</t>
  </si>
  <si>
    <t>2 (a)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</si>
  <si>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</si>
  <si>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</si>
  <si>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</si>
  <si>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</si>
  <si>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Depreciation and amortisation</t>
  </si>
  <si>
    <t>(d)</t>
  </si>
  <si>
    <t>Exceptional Item</t>
  </si>
  <si>
    <t xml:space="preserve">   (e)</t>
  </si>
  <si>
    <t>Profit/ (loss) before income tax,</t>
  </si>
  <si>
    <t>minority interests and extraordinary items</t>
  </si>
  <si>
    <t xml:space="preserve">   (f) </t>
  </si>
  <si>
    <t>Share of profits and losses of associated</t>
  </si>
  <si>
    <t>companies</t>
  </si>
  <si>
    <t xml:space="preserve">   (g)</t>
  </si>
  <si>
    <t>Profit / (loss) before income tax, minority</t>
  </si>
  <si>
    <t>interests and extraordinary items</t>
  </si>
  <si>
    <t xml:space="preserve">   (h)</t>
  </si>
  <si>
    <t>Income tax</t>
  </si>
  <si>
    <t xml:space="preserve">   (i)</t>
  </si>
  <si>
    <t>(i)   Profit / (loss) after income tax</t>
  </si>
  <si>
    <t xml:space="preserve">      before deducting minority interest</t>
  </si>
  <si>
    <t>(ii)  Less minority interests</t>
  </si>
  <si>
    <t xml:space="preserve">  (k)</t>
  </si>
  <si>
    <t xml:space="preserve">Net profit / (loss) from ordinary activities </t>
  </si>
  <si>
    <t>attributable to members of the company</t>
  </si>
  <si>
    <t xml:space="preserve">  (l)</t>
  </si>
  <si>
    <t>(i)   Extraordinary items</t>
  </si>
  <si>
    <t>(iii) Extraordinary items attributable to</t>
  </si>
  <si>
    <t xml:space="preserve">      members of the company</t>
  </si>
  <si>
    <t xml:space="preserve">  (m)</t>
  </si>
  <si>
    <t>Net profit / (loss) attributable to members</t>
  </si>
  <si>
    <t>of the company</t>
  </si>
  <si>
    <t>Earnings per share based on 2(m) above after</t>
  </si>
  <si>
    <t>deducting any provision for preference</t>
  </si>
  <si>
    <t>dividends, if any:-</t>
  </si>
  <si>
    <t>(i)  Basic (based on 16,000,000</t>
  </si>
  <si>
    <t xml:space="preserve">     ordinary shares) (sen)</t>
  </si>
  <si>
    <t>(ii) Fully diluted (based on 16,000,000</t>
  </si>
  <si>
    <t>N/A</t>
  </si>
  <si>
    <t>CONSOLIDATED BALANCE SHEET</t>
  </si>
  <si>
    <t>As at end of</t>
  </si>
  <si>
    <t>As at preceding</t>
  </si>
  <si>
    <t>Current Quarter</t>
  </si>
  <si>
    <t>Financial Year End</t>
  </si>
  <si>
    <t>Property, Plant and Equipment</t>
  </si>
  <si>
    <t>Investment in Associated Companies</t>
  </si>
  <si>
    <t>Long Term Investments</t>
  </si>
  <si>
    <t>Current Assets</t>
  </si>
  <si>
    <t xml:space="preserve">   Inventories</t>
  </si>
  <si>
    <t xml:space="preserve">   Trade Receivables</t>
  </si>
  <si>
    <t xml:space="preserve">   Cash</t>
  </si>
  <si>
    <t xml:space="preserve">   Other Receivables and Prepaid Expenses</t>
  </si>
  <si>
    <t>Current Liabilities</t>
  </si>
  <si>
    <t xml:space="preserve">   Trade Payables</t>
  </si>
  <si>
    <t xml:space="preserve">   Other Payables</t>
  </si>
  <si>
    <t xml:space="preserve">   Short Term Borrowings</t>
  </si>
  <si>
    <t xml:space="preserve">   Provision for taxation</t>
  </si>
  <si>
    <t xml:space="preserve">  Proposed Dividends</t>
  </si>
  <si>
    <t xml:space="preserve">   Amount Owing to Associated Company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</si>
  <si>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</si>
  <si>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</si>
  <si>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</si>
  <si>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</si>
  <si>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</si>
  <si>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Retained Profit</t>
  </si>
  <si>
    <t xml:space="preserve">   Exchange Reserve</t>
  </si>
  <si>
    <t>Minority Interests</t>
  </si>
  <si>
    <t>Long Term Borrowings</t>
  </si>
  <si>
    <t>Deferred Taxation</t>
  </si>
  <si>
    <t>Net tangible assets per share (RM)</t>
  </si>
  <si>
    <t>The figures have not been audited.</t>
  </si>
  <si>
    <t>Quarterly report on consolidated results for the financial quarter ended 30 June 2002.</t>
  </si>
  <si>
    <t>30 June 2002</t>
  </si>
  <si>
    <t>30 June 2001</t>
  </si>
  <si>
    <t xml:space="preserve">To date </t>
  </si>
  <si>
    <t>Period</t>
  </si>
  <si>
    <t>To 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</si>
</sst>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_);[Red]\(#,##0.0\)"/>
    <numFmt numFmtId="169" formatCode="_(* #,##0.0_);_(* \(#,##0.0\);_(* &quot;-&quot;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right"/>
    </xf>
    <xf numFmtId="38" fontId="0" fillId="0" borderId="1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43" fontId="0" fillId="0" borderId="1" xfId="15" applyFont="1" applyBorder="1" applyAlignment="1">
      <alignment horizontal="right"/>
    </xf>
    <xf numFmtId="43" fontId="0" fillId="0" borderId="0" xfId="15" applyFont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3" xfId="0" applyNumberFormat="1" applyFont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43" fontId="0" fillId="0" borderId="0" xfId="15" applyFont="1" applyBorder="1" applyAlignment="1">
      <alignment horizontal="right"/>
    </xf>
    <xf numFmtId="43" fontId="0" fillId="0" borderId="2" xfId="15" applyFont="1" applyBorder="1" applyAlignment="1">
      <alignment horizontal="right"/>
    </xf>
    <xf numFmtId="40" fontId="0" fillId="0" borderId="1" xfId="0" applyNumberFormat="1" applyFont="1" applyBorder="1" applyAlignment="1">
      <alignment horizontal="right"/>
    </xf>
    <xf numFmtId="40" fontId="0" fillId="0" borderId="0" xfId="0" applyNumberFormat="1" applyFont="1" applyBorder="1" applyAlignment="1">
      <alignment horizontal="right"/>
    </xf>
    <xf numFmtId="38" fontId="2" fillId="0" borderId="0" xfId="0" applyNumberFormat="1" applyFont="1" applyAlignment="1">
      <alignment/>
    </xf>
    <xf numFmtId="38" fontId="0" fillId="0" borderId="4" xfId="0" applyNumberFormat="1" applyFont="1" applyFill="1" applyBorder="1" applyAlignment="1">
      <alignment horizontal="right"/>
    </xf>
    <xf numFmtId="38" fontId="0" fillId="0" borderId="5" xfId="0" applyNumberFormat="1" applyFont="1" applyBorder="1" applyAlignment="1">
      <alignment horizontal="right"/>
    </xf>
    <xf numFmtId="38" fontId="0" fillId="0" borderId="6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center"/>
    </xf>
    <xf numFmtId="167" fontId="0" fillId="0" borderId="0" xfId="15" applyNumberFormat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167" fontId="0" fillId="0" borderId="6" xfId="15" applyNumberFormat="1" applyFont="1" applyBorder="1" applyAlignment="1">
      <alignment horizontal="right"/>
    </xf>
    <xf numFmtId="40" fontId="0" fillId="0" borderId="1" xfId="0" applyNumberFormat="1" applyBorder="1" applyAlignment="1">
      <alignment/>
    </xf>
    <xf numFmtId="167" fontId="0" fillId="0" borderId="0" xfId="15" applyNumberFormat="1" applyFill="1" applyAlignment="1">
      <alignment/>
    </xf>
    <xf numFmtId="49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0" fillId="0" borderId="7" xfId="0" applyNumberFormat="1" applyFont="1" applyFill="1" applyBorder="1" applyAlignment="1">
      <alignment horizontal="right"/>
    </xf>
    <xf numFmtId="38" fontId="0" fillId="0" borderId="8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lidation\2001\consol%20Dec01%20v.2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Quarterly%20Results\2001\Q2\consol%20June%2001%20v.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ritac%20-%20Q2%20Ann%20No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lidation\2002\consol%20June'02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Quarterly%20Results\2002\Q1\1%20Quarter%202002%20announce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ritac-%20consol%20June'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seas"/>
      <sheetName val="Consol"/>
      <sheetName val="Segmental"/>
      <sheetName val="Detail Consol"/>
      <sheetName val="Tax pyb"/>
      <sheetName val="consol adj."/>
      <sheetName val="MI"/>
      <sheetName val="Exchange Reserve"/>
      <sheetName val="Interco"/>
    </sheetNames>
    <sheetDataSet>
      <sheetData sheetId="1">
        <row r="42">
          <cell r="V42">
            <v>5788142.2</v>
          </cell>
        </row>
        <row r="45">
          <cell r="V45">
            <v>1386881</v>
          </cell>
        </row>
        <row r="46">
          <cell r="V46">
            <v>60000</v>
          </cell>
        </row>
        <row r="49">
          <cell r="V49">
            <v>7449933.300000001</v>
          </cell>
        </row>
        <row r="82">
          <cell r="V82">
            <v>1089600.3959999997</v>
          </cell>
        </row>
        <row r="84">
          <cell r="V84">
            <v>840000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Adjustments"/>
      <sheetName val="Overseas"/>
      <sheetName val="consol adj."/>
      <sheetName val="Exchange Reserve"/>
      <sheetName val="Interco"/>
    </sheetNames>
    <sheetDataSet>
      <sheetData sheetId="0">
        <row r="79">
          <cell r="T79">
            <v>16000000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D16">
            <v>1047388.8</v>
          </cell>
        </row>
        <row r="38">
          <cell r="D38">
            <v>363039.89999999997</v>
          </cell>
        </row>
        <row r="51">
          <cell r="D51">
            <v>128710.9</v>
          </cell>
        </row>
        <row r="57">
          <cell r="J57">
            <v>2569526</v>
          </cell>
        </row>
        <row r="58">
          <cell r="J58">
            <v>-4325</v>
          </cell>
        </row>
        <row r="59">
          <cell r="J59">
            <v>2565201</v>
          </cell>
        </row>
        <row r="65">
          <cell r="D65">
            <v>272780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verseas"/>
      <sheetName val="Consol"/>
      <sheetName val="Segmental"/>
      <sheetName val="Detail Consol"/>
      <sheetName val="consol adj."/>
      <sheetName val="MI"/>
      <sheetName val="Exchange Reserve"/>
      <sheetName val="Interco"/>
    </sheetNames>
    <sheetDataSet>
      <sheetData sheetId="1">
        <row r="9">
          <cell r="V9">
            <v>24404026.9</v>
          </cell>
        </row>
        <row r="14">
          <cell r="V14">
            <v>441884.1</v>
          </cell>
        </row>
        <row r="22">
          <cell r="V22">
            <v>-30699.460000000003</v>
          </cell>
        </row>
        <row r="42">
          <cell r="V42">
            <v>4991232.899999999</v>
          </cell>
        </row>
        <row r="45">
          <cell r="V45">
            <v>1696199.9</v>
          </cell>
        </row>
        <row r="46">
          <cell r="V46">
            <v>60000</v>
          </cell>
        </row>
        <row r="49">
          <cell r="V49">
            <v>8559606.9</v>
          </cell>
        </row>
        <row r="50">
          <cell r="V50">
            <v>17017557.6</v>
          </cell>
        </row>
        <row r="51">
          <cell r="V51">
            <v>3951549.9690000014</v>
          </cell>
        </row>
        <row r="52">
          <cell r="V52">
            <v>2355664</v>
          </cell>
        </row>
        <row r="53">
          <cell r="V53">
            <v>4470858.976000001</v>
          </cell>
        </row>
        <row r="60">
          <cell r="V60">
            <v>8010012.4</v>
          </cell>
        </row>
        <row r="67">
          <cell r="V67">
            <v>560000</v>
          </cell>
        </row>
        <row r="68">
          <cell r="V68">
            <v>3066536.2</v>
          </cell>
        </row>
        <row r="73">
          <cell r="V73">
            <v>-200400</v>
          </cell>
        </row>
        <row r="78">
          <cell r="V78">
            <v>16000000</v>
          </cell>
        </row>
        <row r="81">
          <cell r="V81">
            <v>1089083.3959999997</v>
          </cell>
        </row>
        <row r="83">
          <cell r="V83">
            <v>840000</v>
          </cell>
        </row>
        <row r="84">
          <cell r="V84">
            <v>725110.4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G14">
            <v>12818.5982</v>
          </cell>
        </row>
        <row r="18">
          <cell r="G18">
            <v>832.9576999999999</v>
          </cell>
        </row>
        <row r="25">
          <cell r="G25">
            <v>-82.0302</v>
          </cell>
        </row>
        <row r="27">
          <cell r="G27">
            <v>-189.47709999999998</v>
          </cell>
        </row>
        <row r="36">
          <cell r="G36">
            <v>206.9229</v>
          </cell>
        </row>
        <row r="41">
          <cell r="G41">
            <v>-198.16707100000002</v>
          </cell>
        </row>
        <row r="46">
          <cell r="G46">
            <v>-28.515901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verseas"/>
      <sheetName val="Consol"/>
      <sheetName val="Segmental"/>
      <sheetName val="Detail Consol"/>
      <sheetName val="consol adj."/>
      <sheetName val="MI"/>
      <sheetName val="Exchange Reserve"/>
      <sheetName val="Interco"/>
    </sheetNames>
    <sheetDataSet>
      <sheetData sheetId="1">
        <row r="12">
          <cell r="V12">
            <v>773557.335</v>
          </cell>
        </row>
        <row r="19">
          <cell r="V19">
            <v>-487170.36</v>
          </cell>
        </row>
        <row r="61">
          <cell r="V61">
            <v>1710044.662</v>
          </cell>
        </row>
        <row r="79">
          <cell r="V79">
            <v>10056937.877</v>
          </cell>
        </row>
        <row r="80">
          <cell r="V80">
            <v>697571.6150000001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3">
      <selection activeCell="A10" sqref="A10"/>
    </sheetView>
  </sheetViews>
  <sheetFormatPr defaultColWidth="9.140625" defaultRowHeight="12.75"/>
  <cols>
    <col min="1" max="1" width="4.7109375" style="0" customWidth="1"/>
    <col min="2" max="2" width="38.00390625" style="0" customWidth="1"/>
    <col min="3" max="3" width="12.57421875" style="0" bestFit="1" customWidth="1"/>
    <col min="4" max="4" width="0.85546875" style="0" customWidth="1"/>
    <col min="5" max="5" width="15.28125" style="0" bestFit="1" customWidth="1"/>
    <col min="6" max="6" width="0.71875" style="0" customWidth="1"/>
    <col min="7" max="7" width="12.7109375" style="0" customWidth="1"/>
    <col min="8" max="8" width="0.71875" style="0" customWidth="1"/>
    <col min="9" max="9" width="14.8515625" style="0" customWidth="1"/>
  </cols>
  <sheetData>
    <row r="1" spans="1:9" ht="12.75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2.75">
      <c r="A3" s="1" t="s">
        <v>90</v>
      </c>
      <c r="B3" s="2"/>
      <c r="C3" s="3"/>
      <c r="D3" s="3"/>
      <c r="E3" s="3"/>
      <c r="F3" s="3"/>
      <c r="G3" s="3"/>
      <c r="H3" s="3"/>
      <c r="I3" s="3"/>
    </row>
    <row r="4" spans="1:9" ht="12.75">
      <c r="A4" s="1" t="s">
        <v>89</v>
      </c>
      <c r="B4" s="2"/>
      <c r="C4" s="3"/>
      <c r="D4" s="3"/>
      <c r="E4" s="3"/>
      <c r="F4" s="3"/>
      <c r="G4" s="3"/>
      <c r="H4" s="3"/>
      <c r="I4" s="3"/>
    </row>
    <row r="5" spans="1:9" ht="12.75">
      <c r="A5" s="2"/>
      <c r="B5" s="2"/>
      <c r="C5" s="3"/>
      <c r="D5" s="3"/>
      <c r="E5" s="3"/>
      <c r="F5" s="3"/>
      <c r="G5" s="3"/>
      <c r="H5" s="3"/>
      <c r="I5" s="3"/>
    </row>
    <row r="6" spans="1:9" ht="12.75">
      <c r="A6" s="1" t="s">
        <v>1</v>
      </c>
      <c r="B6" s="2"/>
      <c r="C6" s="3"/>
      <c r="D6" s="3"/>
      <c r="E6" s="3"/>
      <c r="F6" s="3"/>
      <c r="G6" s="3"/>
      <c r="H6" s="3"/>
      <c r="I6" s="3"/>
    </row>
    <row r="7" spans="1:9" ht="12.75">
      <c r="A7" s="2"/>
      <c r="B7" s="2"/>
      <c r="C7" s="35" t="s">
        <v>2</v>
      </c>
      <c r="D7" s="36"/>
      <c r="E7" s="36"/>
      <c r="F7" s="4"/>
      <c r="G7" s="35" t="s">
        <v>3</v>
      </c>
      <c r="H7" s="35"/>
      <c r="I7" s="37"/>
    </row>
    <row r="8" spans="1:9" ht="12.75">
      <c r="A8" s="2"/>
      <c r="B8" s="2"/>
      <c r="C8" s="22" t="s">
        <v>4</v>
      </c>
      <c r="D8" s="22"/>
      <c r="E8" s="22" t="s">
        <v>5</v>
      </c>
      <c r="F8" s="22"/>
      <c r="G8" s="22" t="s">
        <v>4</v>
      </c>
      <c r="H8" s="22"/>
      <c r="I8" s="22" t="s">
        <v>5</v>
      </c>
    </row>
    <row r="9" spans="1:9" ht="12.75">
      <c r="A9" s="2"/>
      <c r="B9" s="2"/>
      <c r="C9" s="22" t="s">
        <v>6</v>
      </c>
      <c r="D9" s="22"/>
      <c r="E9" s="22" t="s">
        <v>7</v>
      </c>
      <c r="F9" s="22"/>
      <c r="G9" s="22" t="s">
        <v>6</v>
      </c>
      <c r="H9" s="22"/>
      <c r="I9" s="22" t="s">
        <v>7</v>
      </c>
    </row>
    <row r="10" spans="1:9" ht="12.75">
      <c r="A10" s="2"/>
      <c r="B10" s="2"/>
      <c r="C10" s="22" t="s">
        <v>8</v>
      </c>
      <c r="D10" s="22"/>
      <c r="E10" s="22" t="s">
        <v>8</v>
      </c>
      <c r="F10" s="22"/>
      <c r="G10" s="22" t="s">
        <v>93</v>
      </c>
      <c r="H10" s="22"/>
      <c r="I10" s="22" t="s">
        <v>94</v>
      </c>
    </row>
    <row r="11" spans="1:9" ht="12.75">
      <c r="A11" s="2"/>
      <c r="B11" s="2"/>
      <c r="C11" s="31" t="s">
        <v>91</v>
      </c>
      <c r="D11" s="32"/>
      <c r="E11" s="31" t="s">
        <v>92</v>
      </c>
      <c r="F11" s="32"/>
      <c r="G11" s="32" t="str">
        <f>C11</f>
        <v>30 June 2002</v>
      </c>
      <c r="H11" s="32"/>
      <c r="I11" s="32" t="str">
        <f>E11</f>
        <v>30 June 2001</v>
      </c>
    </row>
    <row r="12" spans="1:9" ht="12.75">
      <c r="A12" s="2"/>
      <c r="B12" s="2"/>
      <c r="C12" s="22" t="s">
        <v>10</v>
      </c>
      <c r="D12" s="22"/>
      <c r="E12" s="22" t="s">
        <v>10</v>
      </c>
      <c r="F12" s="22"/>
      <c r="G12" s="22" t="s">
        <v>10</v>
      </c>
      <c r="H12" s="22"/>
      <c r="I12" s="22" t="s">
        <v>10</v>
      </c>
    </row>
    <row r="13" spans="1:9" ht="12.75">
      <c r="A13" s="2"/>
      <c r="B13" s="2"/>
      <c r="C13" s="3"/>
      <c r="D13" s="3"/>
      <c r="E13" s="3"/>
      <c r="F13" s="3"/>
      <c r="G13" s="3"/>
      <c r="H13" s="3"/>
      <c r="I13" s="3"/>
    </row>
    <row r="14" spans="1:9" ht="13.5" thickBot="1">
      <c r="A14" s="2" t="s">
        <v>11</v>
      </c>
      <c r="B14" s="2" t="s">
        <v>12</v>
      </c>
      <c r="C14" s="7">
        <f>G14-'[5]Sheet1'!$G$14</f>
        <v>11585.428699999997</v>
      </c>
      <c r="D14" s="8"/>
      <c r="E14" s="7">
        <v>11151</v>
      </c>
      <c r="F14" s="8"/>
      <c r="G14" s="7">
        <f>'[4]Consol'!$V$9/1000</f>
        <v>24404.026899999997</v>
      </c>
      <c r="H14" s="8"/>
      <c r="I14" s="7">
        <v>21125</v>
      </c>
    </row>
    <row r="15" spans="1:9" ht="13.5" thickTop="1">
      <c r="A15" s="2"/>
      <c r="B15" s="2"/>
      <c r="C15" s="3"/>
      <c r="D15" s="3"/>
      <c r="E15" s="3"/>
      <c r="F15" s="3"/>
      <c r="G15" s="3"/>
      <c r="H15" s="3"/>
      <c r="I15" s="3"/>
    </row>
    <row r="16" spans="1:9" ht="13.5" thickBot="1">
      <c r="A16" s="2" t="s">
        <v>13</v>
      </c>
      <c r="B16" s="2" t="s">
        <v>14</v>
      </c>
      <c r="C16" s="9">
        <v>0</v>
      </c>
      <c r="D16" s="8"/>
      <c r="E16" s="7" t="s">
        <v>15</v>
      </c>
      <c r="F16" s="8"/>
      <c r="G16" s="9">
        <v>0</v>
      </c>
      <c r="H16" s="8"/>
      <c r="I16" s="7" t="s">
        <v>15</v>
      </c>
    </row>
    <row r="17" spans="1:9" ht="13.5" thickTop="1">
      <c r="A17" s="2"/>
      <c r="B17" s="2"/>
      <c r="C17" s="3"/>
      <c r="D17" s="3"/>
      <c r="E17" s="3"/>
      <c r="F17" s="3"/>
      <c r="G17" s="3"/>
      <c r="H17" s="3"/>
      <c r="I17" s="3"/>
    </row>
    <row r="18" spans="1:9" ht="13.5" thickBot="1">
      <c r="A18" s="2" t="s">
        <v>16</v>
      </c>
      <c r="B18" s="2" t="s">
        <v>17</v>
      </c>
      <c r="C18" s="7">
        <f>G18-'[5]Sheet1'!$G$18</f>
        <v>214.43110000000001</v>
      </c>
      <c r="D18" s="8"/>
      <c r="E18" s="7">
        <v>339</v>
      </c>
      <c r="F18" s="8"/>
      <c r="G18" s="7">
        <f>'[3]Sheet1'!$D$16/1000</f>
        <v>1047.3888</v>
      </c>
      <c r="H18" s="8"/>
      <c r="I18" s="7">
        <v>835</v>
      </c>
    </row>
    <row r="19" spans="1:9" ht="13.5" thickTop="1">
      <c r="A19" s="2"/>
      <c r="B19" s="2"/>
      <c r="C19" s="3"/>
      <c r="D19" s="3"/>
      <c r="E19" s="3"/>
      <c r="F19" s="3"/>
      <c r="G19" s="3"/>
      <c r="H19" s="3"/>
      <c r="I19" s="3"/>
    </row>
    <row r="20" spans="1:9" ht="12.75">
      <c r="A20" s="2"/>
      <c r="B20" s="2"/>
      <c r="C20" s="3"/>
      <c r="D20" s="3"/>
      <c r="E20" s="3"/>
      <c r="F20" s="3"/>
      <c r="G20" s="3"/>
      <c r="H20" s="3"/>
      <c r="I20" s="3"/>
    </row>
    <row r="21" spans="1:9" ht="12.75">
      <c r="A21" s="2" t="s">
        <v>18</v>
      </c>
      <c r="B21" s="2" t="s">
        <v>19</v>
      </c>
      <c r="C21" s="3"/>
      <c r="D21" s="3"/>
      <c r="E21" s="3"/>
      <c r="F21" s="3"/>
      <c r="G21" s="3"/>
      <c r="H21" s="3"/>
      <c r="I21" s="3"/>
    </row>
    <row r="22" spans="1:9" ht="12.75">
      <c r="A22" s="2"/>
      <c r="B22" s="2" t="s">
        <v>20</v>
      </c>
      <c r="C22" s="3"/>
      <c r="D22" s="3"/>
      <c r="E22" s="3"/>
      <c r="F22" s="3"/>
      <c r="G22" s="3"/>
      <c r="H22" s="3"/>
      <c r="I22" s="3"/>
    </row>
    <row r="23" spans="1:9" ht="12.75">
      <c r="A23" s="2"/>
      <c r="B23" s="2" t="s">
        <v>21</v>
      </c>
      <c r="C23" s="3">
        <v>656</v>
      </c>
      <c r="D23" s="3"/>
      <c r="E23" s="3">
        <v>332</v>
      </c>
      <c r="F23" s="3"/>
      <c r="G23" s="3">
        <v>1266</v>
      </c>
      <c r="H23" s="3"/>
      <c r="I23" s="3">
        <v>623</v>
      </c>
    </row>
    <row r="24" spans="1:9" ht="12.75">
      <c r="A24" s="2"/>
      <c r="B24" s="2"/>
      <c r="C24" s="3"/>
      <c r="D24" s="3"/>
      <c r="E24" s="3"/>
      <c r="F24" s="3"/>
      <c r="G24" s="3"/>
      <c r="H24" s="3"/>
      <c r="I24" s="3"/>
    </row>
    <row r="25" spans="1:9" ht="12.75">
      <c r="A25" s="2" t="s">
        <v>13</v>
      </c>
      <c r="B25" s="2" t="s">
        <v>22</v>
      </c>
      <c r="C25" s="3">
        <f>G25-'[5]Sheet1'!$G$25</f>
        <v>-46.68069999999999</v>
      </c>
      <c r="D25" s="3"/>
      <c r="E25" s="3">
        <v>-110</v>
      </c>
      <c r="F25" s="3"/>
      <c r="G25" s="3">
        <f>-'[3]Sheet1'!$D$51/1000</f>
        <v>-128.71089999999998</v>
      </c>
      <c r="H25" s="3"/>
      <c r="I25" s="3">
        <v>-154</v>
      </c>
    </row>
    <row r="26" spans="1:9" ht="12.75">
      <c r="A26" s="2"/>
      <c r="B26" s="2"/>
      <c r="C26" s="3"/>
      <c r="D26" s="3"/>
      <c r="E26" s="3"/>
      <c r="F26" s="3"/>
      <c r="G26" s="3"/>
      <c r="H26" s="3"/>
      <c r="I26" s="3"/>
    </row>
    <row r="27" spans="1:9" ht="12.75">
      <c r="A27" s="2" t="s">
        <v>16</v>
      </c>
      <c r="B27" s="2" t="s">
        <v>23</v>
      </c>
      <c r="C27" s="3">
        <f>G27-'[5]Sheet1'!$G$27+0.5</f>
        <v>-173.0628</v>
      </c>
      <c r="D27" s="3"/>
      <c r="E27" s="3">
        <v>-230</v>
      </c>
      <c r="F27" s="3"/>
      <c r="G27" s="3">
        <f>-'[3]Sheet1'!$D$38/1000</f>
        <v>-363.0399</v>
      </c>
      <c r="H27" s="3"/>
      <c r="I27" s="3">
        <v>-427</v>
      </c>
    </row>
    <row r="28" spans="1:9" ht="12.75">
      <c r="A28" s="2"/>
      <c r="B28" s="2"/>
      <c r="C28" s="3"/>
      <c r="D28" s="3"/>
      <c r="E28" s="3"/>
      <c r="F28" s="3"/>
      <c r="G28" s="3"/>
      <c r="H28" s="3"/>
      <c r="I28" s="3"/>
    </row>
    <row r="29" spans="1:9" ht="12.75">
      <c r="A29" s="3" t="s">
        <v>24</v>
      </c>
      <c r="B29" s="2" t="s">
        <v>25</v>
      </c>
      <c r="C29" s="10">
        <v>0</v>
      </c>
      <c r="D29" s="3"/>
      <c r="E29" s="10">
        <v>0</v>
      </c>
      <c r="F29" s="3"/>
      <c r="G29" s="10">
        <v>0</v>
      </c>
      <c r="H29" s="3"/>
      <c r="I29" s="10">
        <v>0</v>
      </c>
    </row>
    <row r="30" spans="1:9" ht="12.75">
      <c r="A30" s="2"/>
      <c r="B30" s="2"/>
      <c r="C30" s="11"/>
      <c r="D30" s="3"/>
      <c r="E30" s="3"/>
      <c r="F30" s="3"/>
      <c r="G30" s="11"/>
      <c r="H30" s="3"/>
      <c r="I30" s="3"/>
    </row>
    <row r="31" spans="1:9" ht="12.75">
      <c r="A31" s="2"/>
      <c r="B31" s="2"/>
      <c r="C31" s="3"/>
      <c r="D31" s="8"/>
      <c r="E31" s="12"/>
      <c r="F31" s="8"/>
      <c r="G31" s="8"/>
      <c r="H31" s="8"/>
      <c r="I31" s="12"/>
    </row>
    <row r="32" spans="1:9" ht="12.75">
      <c r="A32" s="2" t="s">
        <v>26</v>
      </c>
      <c r="B32" s="2" t="s">
        <v>27</v>
      </c>
      <c r="C32" s="3"/>
      <c r="D32" s="3"/>
      <c r="E32" s="3"/>
      <c r="F32" s="3"/>
      <c r="G32" s="3"/>
      <c r="H32" s="3"/>
      <c r="I32" s="3"/>
    </row>
    <row r="33" spans="1:9" ht="12.75">
      <c r="A33" s="2"/>
      <c r="B33" s="2" t="s">
        <v>28</v>
      </c>
      <c r="C33" s="13">
        <f>SUM(C23:C29)</f>
        <v>436.25649999999996</v>
      </c>
      <c r="D33" s="3"/>
      <c r="E33" s="3">
        <f>SUM(E23:E27)</f>
        <v>-8</v>
      </c>
      <c r="F33" s="3"/>
      <c r="G33" s="3">
        <f>'[6]Consol'!$V$12/1000</f>
        <v>773.557335</v>
      </c>
      <c r="H33" s="3"/>
      <c r="I33" s="3">
        <f>SUM(I23:I30)</f>
        <v>42</v>
      </c>
    </row>
    <row r="34" spans="1:9" ht="12.75">
      <c r="A34" s="2"/>
      <c r="B34" s="2"/>
      <c r="C34" s="3"/>
      <c r="D34" s="3"/>
      <c r="E34" s="3"/>
      <c r="F34" s="3"/>
      <c r="G34" s="3"/>
      <c r="H34" s="3"/>
      <c r="I34" s="3"/>
    </row>
    <row r="35" spans="1:9" ht="12.75">
      <c r="A35" s="2" t="s">
        <v>29</v>
      </c>
      <c r="B35" s="2" t="s">
        <v>30</v>
      </c>
      <c r="C35" s="3"/>
      <c r="D35" s="3"/>
      <c r="E35" s="3"/>
      <c r="F35" s="3"/>
      <c r="G35" s="3"/>
      <c r="H35" s="3"/>
      <c r="I35" s="3"/>
    </row>
    <row r="36" spans="1:9" ht="12.75">
      <c r="A36" s="2"/>
      <c r="B36" s="2" t="s">
        <v>31</v>
      </c>
      <c r="C36" s="3">
        <f>G36-'[5]Sheet1'!$G$36-0.5</f>
        <v>234.9612</v>
      </c>
      <c r="D36" s="3"/>
      <c r="E36" s="3">
        <v>215</v>
      </c>
      <c r="F36" s="3"/>
      <c r="G36" s="3">
        <f>'[4]Consol'!$V$14/1000+0.5</f>
        <v>442.3841</v>
      </c>
      <c r="H36" s="3"/>
      <c r="I36" s="3">
        <v>334</v>
      </c>
    </row>
    <row r="37" spans="1:9" ht="12.75">
      <c r="A37" s="2"/>
      <c r="B37" s="2"/>
      <c r="C37" s="11"/>
      <c r="D37" s="3"/>
      <c r="E37" s="3"/>
      <c r="F37" s="3"/>
      <c r="G37" s="11"/>
      <c r="H37" s="3"/>
      <c r="I37" s="3"/>
    </row>
    <row r="38" spans="1:9" ht="12.75">
      <c r="A38" s="2" t="s">
        <v>32</v>
      </c>
      <c r="B38" s="2" t="s">
        <v>33</v>
      </c>
      <c r="C38" s="3"/>
      <c r="D38" s="8"/>
      <c r="E38" s="12"/>
      <c r="F38" s="8"/>
      <c r="G38" s="8"/>
      <c r="H38" s="8"/>
      <c r="I38" s="12"/>
    </row>
    <row r="39" spans="1:9" ht="12.75">
      <c r="A39" s="2"/>
      <c r="B39" s="2" t="s">
        <v>34</v>
      </c>
      <c r="C39" s="3">
        <f>SUM(C33:C36)</f>
        <v>671.2176999999999</v>
      </c>
      <c r="D39" s="3"/>
      <c r="E39" s="3">
        <f>SUM(E33:E37)</f>
        <v>207</v>
      </c>
      <c r="F39" s="3"/>
      <c r="G39" s="3">
        <f>SUM(G33:G36)</f>
        <v>1215.941435</v>
      </c>
      <c r="H39" s="3"/>
      <c r="I39" s="3">
        <f>SUM(I31:I37)</f>
        <v>376</v>
      </c>
    </row>
    <row r="40" spans="1:9" ht="12.75">
      <c r="A40" s="2"/>
      <c r="B40" s="2"/>
      <c r="C40" s="3"/>
      <c r="D40" s="3"/>
      <c r="E40" s="3"/>
      <c r="F40" s="3"/>
      <c r="G40" s="3"/>
      <c r="H40" s="3"/>
      <c r="I40" s="3"/>
    </row>
    <row r="41" spans="1:9" ht="12.75">
      <c r="A41" s="2" t="s">
        <v>35</v>
      </c>
      <c r="B41" s="2" t="s">
        <v>36</v>
      </c>
      <c r="C41" s="13">
        <f>G41-'[5]Sheet1'!$G$41</f>
        <v>-289.00328899999994</v>
      </c>
      <c r="D41" s="3"/>
      <c r="E41" s="3">
        <v>-93</v>
      </c>
      <c r="F41" s="3"/>
      <c r="G41" s="3">
        <f>'[6]Consol'!$V$19/1000</f>
        <v>-487.17035999999996</v>
      </c>
      <c r="H41" s="3"/>
      <c r="I41" s="3">
        <v>-145</v>
      </c>
    </row>
    <row r="42" spans="1:9" ht="12.75">
      <c r="A42" s="2"/>
      <c r="B42" s="2"/>
      <c r="C42" s="11"/>
      <c r="D42" s="3"/>
      <c r="E42" s="3"/>
      <c r="F42" s="3"/>
      <c r="G42" s="11"/>
      <c r="H42" s="3"/>
      <c r="I42" s="3"/>
    </row>
    <row r="43" spans="1:9" ht="12.75">
      <c r="A43" s="2" t="s">
        <v>37</v>
      </c>
      <c r="B43" s="2" t="s">
        <v>38</v>
      </c>
      <c r="C43" s="3"/>
      <c r="D43" s="8"/>
      <c r="E43" s="12"/>
      <c r="F43" s="8"/>
      <c r="G43" s="8"/>
      <c r="H43" s="8"/>
      <c r="I43" s="12"/>
    </row>
    <row r="44" spans="1:9" ht="12.75">
      <c r="A44" s="2"/>
      <c r="B44" s="2" t="s">
        <v>39</v>
      </c>
      <c r="C44" s="3">
        <f>SUM(C39:C42)+0.2</f>
        <v>382.414411</v>
      </c>
      <c r="D44" s="3"/>
      <c r="E44" s="3">
        <f>SUM(E39:E41)</f>
        <v>114</v>
      </c>
      <c r="F44" s="3"/>
      <c r="G44" s="3">
        <f>SUM(G39:G41)+0.2</f>
        <v>728.971075</v>
      </c>
      <c r="H44" s="3"/>
      <c r="I44" s="3">
        <f>SUM(I39:I41)</f>
        <v>231</v>
      </c>
    </row>
    <row r="45" spans="1:9" ht="12.75">
      <c r="A45" s="2"/>
      <c r="B45" s="2"/>
      <c r="C45" s="3"/>
      <c r="D45" s="3"/>
      <c r="E45" s="3"/>
      <c r="F45" s="3"/>
      <c r="G45" s="3"/>
      <c r="H45" s="3"/>
      <c r="I45" s="3"/>
    </row>
    <row r="46" spans="1:9" ht="12.75">
      <c r="A46" s="2"/>
      <c r="B46" s="2" t="s">
        <v>40</v>
      </c>
      <c r="C46" s="13">
        <f>G46-'[5]Sheet1'!$G$46</f>
        <v>-2.1835590000000025</v>
      </c>
      <c r="D46" s="3"/>
      <c r="E46" s="3">
        <v>-7</v>
      </c>
      <c r="F46" s="3"/>
      <c r="G46" s="3">
        <f>'[4]Consol'!$V$22/1000</f>
        <v>-30.699460000000002</v>
      </c>
      <c r="H46" s="3"/>
      <c r="I46" s="3">
        <v>49</v>
      </c>
    </row>
    <row r="47" spans="1:9" ht="12.75">
      <c r="A47" s="2"/>
      <c r="B47" s="2"/>
      <c r="C47" s="11"/>
      <c r="D47" s="3"/>
      <c r="E47" s="3"/>
      <c r="F47" s="3"/>
      <c r="G47" s="11"/>
      <c r="H47" s="3"/>
      <c r="I47" s="3"/>
    </row>
    <row r="48" spans="1:9" ht="12.75">
      <c r="A48" s="2" t="s">
        <v>41</v>
      </c>
      <c r="B48" s="2" t="s">
        <v>42</v>
      </c>
      <c r="C48" s="3"/>
      <c r="D48" s="8"/>
      <c r="E48" s="12"/>
      <c r="F48" s="8"/>
      <c r="G48" s="8"/>
      <c r="H48" s="8"/>
      <c r="I48" s="12"/>
    </row>
    <row r="49" spans="1:9" ht="13.5" thickBot="1">
      <c r="A49" s="2"/>
      <c r="B49" s="2" t="s">
        <v>43</v>
      </c>
      <c r="C49" s="7">
        <f>SUM(C44:C46)</f>
        <v>380.23085199999997</v>
      </c>
      <c r="D49" s="8"/>
      <c r="E49" s="7">
        <f>SUM(E44:E46)</f>
        <v>107</v>
      </c>
      <c r="F49" s="8"/>
      <c r="G49" s="7">
        <f>SUM(G44:G47)</f>
        <v>698.271615</v>
      </c>
      <c r="H49" s="8"/>
      <c r="I49" s="7">
        <f>SUM(I44:I47)</f>
        <v>280</v>
      </c>
    </row>
    <row r="50" spans="1:9" ht="13.5" thickTop="1">
      <c r="A50" s="2"/>
      <c r="B50" s="2"/>
      <c r="C50" s="14"/>
      <c r="D50" s="10"/>
      <c r="E50" s="10"/>
      <c r="F50" s="10"/>
      <c r="G50" s="14"/>
      <c r="H50" s="10"/>
      <c r="I50" s="10"/>
    </row>
    <row r="51" spans="1:9" ht="12.75">
      <c r="A51" s="2"/>
      <c r="B51" s="2"/>
      <c r="C51" s="8"/>
      <c r="D51" s="3"/>
      <c r="E51" s="3"/>
      <c r="F51" s="3"/>
      <c r="G51" s="8"/>
      <c r="H51" s="3"/>
      <c r="I51" s="3"/>
    </row>
    <row r="52" spans="1:9" ht="12.75">
      <c r="A52" s="2"/>
      <c r="B52" s="2"/>
      <c r="C52" s="8"/>
      <c r="D52" s="8"/>
      <c r="E52" s="8"/>
      <c r="F52" s="8"/>
      <c r="G52" s="8"/>
      <c r="H52" s="3"/>
      <c r="I52" s="3"/>
    </row>
    <row r="53" spans="1:9" ht="12.75">
      <c r="A53" s="2"/>
      <c r="B53" s="2"/>
      <c r="C53" s="3"/>
      <c r="D53" s="3"/>
      <c r="E53" s="3"/>
      <c r="F53" s="3"/>
      <c r="G53" s="3"/>
      <c r="H53" s="3"/>
      <c r="I53" s="3"/>
    </row>
    <row r="54" spans="1:9" ht="12.75">
      <c r="A54" s="2"/>
      <c r="B54" s="2"/>
      <c r="C54" s="3"/>
      <c r="D54" s="3"/>
      <c r="E54" s="3"/>
      <c r="F54" s="3"/>
      <c r="G54" s="3"/>
      <c r="H54" s="3"/>
      <c r="I54" s="3"/>
    </row>
    <row r="55" spans="1:9" ht="12.75">
      <c r="A55" s="2"/>
      <c r="B55" s="2"/>
      <c r="C55" s="35" t="s">
        <v>2</v>
      </c>
      <c r="D55" s="36"/>
      <c r="E55" s="36"/>
      <c r="F55" s="4"/>
      <c r="G55" s="35" t="s">
        <v>3</v>
      </c>
      <c r="H55" s="36"/>
      <c r="I55" s="36"/>
    </row>
    <row r="56" spans="1:9" ht="12.75">
      <c r="A56" s="2"/>
      <c r="B56" s="2"/>
      <c r="C56" s="22" t="s">
        <v>4</v>
      </c>
      <c r="D56" s="22"/>
      <c r="E56" s="22" t="str">
        <f>E8</f>
        <v>Preceding Year</v>
      </c>
      <c r="F56" s="22"/>
      <c r="G56" s="22" t="s">
        <v>4</v>
      </c>
      <c r="H56" s="22"/>
      <c r="I56" s="22" t="s">
        <v>5</v>
      </c>
    </row>
    <row r="57" spans="1:9" ht="12.75">
      <c r="A57" s="2"/>
      <c r="B57" s="2"/>
      <c r="C57" s="22" t="s">
        <v>6</v>
      </c>
      <c r="D57" s="22"/>
      <c r="E57" s="22" t="str">
        <f>E9</f>
        <v>Corresponding </v>
      </c>
      <c r="F57" s="22"/>
      <c r="G57" s="22" t="s">
        <v>6</v>
      </c>
      <c r="H57" s="22"/>
      <c r="I57" s="22" t="s">
        <v>7</v>
      </c>
    </row>
    <row r="58" spans="1:9" ht="12.75">
      <c r="A58" s="2"/>
      <c r="B58" s="2"/>
      <c r="C58" s="22" t="s">
        <v>8</v>
      </c>
      <c r="D58" s="32"/>
      <c r="E58" s="22" t="s">
        <v>8</v>
      </c>
      <c r="F58" s="32"/>
      <c r="G58" s="22" t="s">
        <v>95</v>
      </c>
      <c r="H58" s="22"/>
      <c r="I58" s="22" t="s">
        <v>94</v>
      </c>
    </row>
    <row r="59" spans="1:9" ht="12.75">
      <c r="A59" s="2"/>
      <c r="B59" s="2"/>
      <c r="C59" s="32" t="str">
        <f>C11</f>
        <v>30 June 2002</v>
      </c>
      <c r="D59" s="22"/>
      <c r="E59" s="32" t="str">
        <f>E11</f>
        <v>30 June 2001</v>
      </c>
      <c r="F59" s="22"/>
      <c r="G59" s="32" t="str">
        <f>C59</f>
        <v>30 June 2002</v>
      </c>
      <c r="H59" s="32"/>
      <c r="I59" s="32" t="str">
        <f>E59</f>
        <v>30 June 2001</v>
      </c>
    </row>
    <row r="60" spans="1:9" ht="12.75">
      <c r="A60" s="2"/>
      <c r="B60" s="2"/>
      <c r="C60" s="22" t="s">
        <v>10</v>
      </c>
      <c r="D60" s="5"/>
      <c r="E60" s="22" t="s">
        <v>10</v>
      </c>
      <c r="F60" s="5"/>
      <c r="G60" s="22" t="s">
        <v>10</v>
      </c>
      <c r="H60" s="22"/>
      <c r="I60" s="22" t="s">
        <v>10</v>
      </c>
    </row>
    <row r="61" spans="1:9" ht="12.75">
      <c r="A61" s="2" t="s">
        <v>44</v>
      </c>
      <c r="B61" s="2" t="s">
        <v>45</v>
      </c>
      <c r="C61" s="10">
        <f>G61</f>
        <v>0</v>
      </c>
      <c r="D61" s="3"/>
      <c r="E61" s="3" t="s">
        <v>15</v>
      </c>
      <c r="F61" s="3"/>
      <c r="G61" s="10">
        <v>0</v>
      </c>
      <c r="H61" s="3"/>
      <c r="I61" s="3" t="s">
        <v>15</v>
      </c>
    </row>
    <row r="62" spans="1:9" ht="12.75">
      <c r="A62" s="2"/>
      <c r="B62" s="2" t="s">
        <v>40</v>
      </c>
      <c r="C62" s="15">
        <f>G62</f>
        <v>0</v>
      </c>
      <c r="D62" s="3"/>
      <c r="E62" s="3" t="s">
        <v>15</v>
      </c>
      <c r="F62" s="3"/>
      <c r="G62" s="15">
        <v>0</v>
      </c>
      <c r="H62" s="3"/>
      <c r="I62" s="3" t="s">
        <v>15</v>
      </c>
    </row>
    <row r="63" spans="1:9" ht="12.75">
      <c r="A63" s="2"/>
      <c r="B63" s="2" t="s">
        <v>46</v>
      </c>
      <c r="C63" s="10"/>
      <c r="D63" s="8"/>
      <c r="E63" s="12"/>
      <c r="F63" s="8"/>
      <c r="G63" s="14"/>
      <c r="H63" s="8"/>
      <c r="I63" s="12"/>
    </row>
    <row r="64" spans="1:9" ht="13.5" thickBot="1">
      <c r="A64" s="2"/>
      <c r="B64" s="2" t="s">
        <v>47</v>
      </c>
      <c r="C64" s="9">
        <f>SUM(C61:C63)</f>
        <v>0</v>
      </c>
      <c r="D64" s="8"/>
      <c r="E64" s="7" t="s">
        <v>15</v>
      </c>
      <c r="F64" s="8"/>
      <c r="G64" s="9">
        <f>SUM(G61:G63)</f>
        <v>0</v>
      </c>
      <c r="H64" s="8"/>
      <c r="I64" s="7" t="s">
        <v>15</v>
      </c>
    </row>
    <row r="65" spans="1:9" ht="13.5" thickTop="1">
      <c r="A65" s="2"/>
      <c r="B65" s="2"/>
      <c r="C65" s="3"/>
      <c r="D65" s="3"/>
      <c r="E65" s="3"/>
      <c r="F65" s="3"/>
      <c r="G65" s="10"/>
      <c r="H65" s="3"/>
      <c r="I65" s="3"/>
    </row>
    <row r="66" spans="1:9" ht="12.75">
      <c r="A66" s="2" t="s">
        <v>48</v>
      </c>
      <c r="B66" s="2" t="s">
        <v>49</v>
      </c>
      <c r="C66" s="3"/>
      <c r="D66" s="3"/>
      <c r="E66" s="3"/>
      <c r="F66" s="3"/>
      <c r="G66" s="3"/>
      <c r="H66" s="3"/>
      <c r="I66" s="3"/>
    </row>
    <row r="67" spans="1:9" ht="13.5" thickBot="1">
      <c r="A67" s="2"/>
      <c r="B67" s="2" t="s">
        <v>50</v>
      </c>
      <c r="C67" s="7">
        <f>C49</f>
        <v>380.23085199999997</v>
      </c>
      <c r="D67" s="8"/>
      <c r="E67" s="7">
        <f>E49</f>
        <v>107</v>
      </c>
      <c r="F67" s="8"/>
      <c r="G67" s="7">
        <f>G49</f>
        <v>698.271615</v>
      </c>
      <c r="H67" s="8"/>
      <c r="I67" s="7">
        <f>I49</f>
        <v>280</v>
      </c>
    </row>
    <row r="68" spans="1:9" ht="13.5" thickTop="1">
      <c r="A68" s="2"/>
      <c r="B68" s="2"/>
      <c r="C68" s="3"/>
      <c r="D68" s="3"/>
      <c r="E68" s="3"/>
      <c r="F68" s="3"/>
      <c r="G68" s="3"/>
      <c r="H68" s="3"/>
      <c r="I68" s="3"/>
    </row>
    <row r="69" spans="1:9" ht="12.75">
      <c r="A69" s="2">
        <v>3</v>
      </c>
      <c r="B69" s="2" t="s">
        <v>51</v>
      </c>
      <c r="C69" s="3"/>
      <c r="D69" s="3"/>
      <c r="E69" s="3"/>
      <c r="F69" s="3"/>
      <c r="G69" s="3"/>
      <c r="H69" s="3"/>
      <c r="I69" s="3"/>
    </row>
    <row r="70" spans="1:9" ht="12.75">
      <c r="A70" s="2"/>
      <c r="B70" s="2" t="s">
        <v>52</v>
      </c>
      <c r="C70" s="3"/>
      <c r="D70" s="3"/>
      <c r="E70" s="3"/>
      <c r="F70" s="3"/>
      <c r="G70" s="3"/>
      <c r="H70" s="3"/>
      <c r="I70" s="3"/>
    </row>
    <row r="71" spans="1:9" ht="12.75">
      <c r="A71" s="2"/>
      <c r="B71" s="2" t="s">
        <v>53</v>
      </c>
      <c r="C71" s="3"/>
      <c r="D71" s="3"/>
      <c r="E71" s="3"/>
      <c r="F71" s="3"/>
      <c r="G71" s="3"/>
      <c r="H71" s="3"/>
      <c r="I71" s="3"/>
    </row>
    <row r="72" spans="1:9" ht="12.75">
      <c r="A72" s="2"/>
      <c r="B72" s="2"/>
      <c r="C72" s="3"/>
      <c r="D72" s="3"/>
      <c r="E72" s="3"/>
      <c r="F72" s="3"/>
      <c r="G72" s="3"/>
      <c r="H72" s="3"/>
      <c r="I72" s="3"/>
    </row>
    <row r="73" spans="1:9" ht="12.75">
      <c r="A73" s="2"/>
      <c r="B73" s="2" t="s">
        <v>54</v>
      </c>
      <c r="C73" s="3"/>
      <c r="D73" s="3"/>
      <c r="E73" s="3"/>
      <c r="F73" s="3"/>
      <c r="G73" s="3"/>
      <c r="H73" s="3"/>
      <c r="I73" s="3"/>
    </row>
    <row r="74" spans="1:9" ht="13.5" thickBot="1">
      <c r="A74" s="2"/>
      <c r="B74" s="2" t="s">
        <v>55</v>
      </c>
      <c r="C74" s="16">
        <f>C67/16000*100</f>
        <v>2.376442825</v>
      </c>
      <c r="D74" s="17"/>
      <c r="E74" s="16">
        <f>E67/16000*100</f>
        <v>0.66875</v>
      </c>
      <c r="F74" s="17"/>
      <c r="G74" s="16">
        <f>G67/16000*100</f>
        <v>4.36419759375</v>
      </c>
      <c r="H74" s="17"/>
      <c r="I74" s="16">
        <f>I67/16000*100</f>
        <v>1.7500000000000002</v>
      </c>
    </row>
    <row r="75" spans="1:9" ht="13.5" thickTop="1">
      <c r="A75" s="2"/>
      <c r="B75" s="2"/>
      <c r="C75" s="3"/>
      <c r="D75" s="3"/>
      <c r="E75" s="3"/>
      <c r="F75" s="3"/>
      <c r="G75" s="3"/>
      <c r="H75" s="3"/>
      <c r="I75" s="3"/>
    </row>
    <row r="76" spans="1:9" ht="12.75">
      <c r="A76" s="2"/>
      <c r="B76" s="2" t="s">
        <v>56</v>
      </c>
      <c r="C76" s="3"/>
      <c r="D76" s="3"/>
      <c r="E76" s="3"/>
      <c r="F76" s="3"/>
      <c r="G76" s="3"/>
      <c r="H76" s="3"/>
      <c r="I76" s="3"/>
    </row>
    <row r="77" spans="1:9" ht="13.5" thickBot="1">
      <c r="A77" s="2"/>
      <c r="B77" s="2" t="s">
        <v>55</v>
      </c>
      <c r="C77" s="7" t="s">
        <v>57</v>
      </c>
      <c r="D77" s="17"/>
      <c r="E77" s="16" t="s">
        <v>57</v>
      </c>
      <c r="F77" s="17"/>
      <c r="G77" s="16" t="s">
        <v>57</v>
      </c>
      <c r="H77" s="17"/>
      <c r="I77" s="16" t="s">
        <v>57</v>
      </c>
    </row>
    <row r="78" spans="1:9" ht="13.5" thickTop="1">
      <c r="A78" s="2"/>
      <c r="B78" s="2"/>
      <c r="C78" s="3"/>
      <c r="D78" s="3"/>
      <c r="E78" s="3"/>
      <c r="F78" s="3"/>
      <c r="G78" s="3"/>
      <c r="H78" s="3"/>
      <c r="I78" s="3"/>
    </row>
    <row r="79" spans="1:9" ht="12.75">
      <c r="A79" s="2"/>
      <c r="B79" s="2"/>
      <c r="C79" s="3"/>
      <c r="D79" s="3"/>
      <c r="E79" s="3"/>
      <c r="F79" s="3"/>
      <c r="G79" s="3"/>
      <c r="H79" s="3"/>
      <c r="I79" s="3"/>
    </row>
    <row r="80" spans="1:9" ht="12.75">
      <c r="A80" s="2"/>
      <c r="B80" s="2"/>
      <c r="C80" s="3"/>
      <c r="D80" s="3"/>
      <c r="E80" s="3"/>
      <c r="F80" s="3"/>
      <c r="G80" s="3"/>
      <c r="H80" s="3"/>
      <c r="I80" s="3"/>
    </row>
    <row r="81" spans="1:9" ht="12.75">
      <c r="A81" s="1" t="s">
        <v>58</v>
      </c>
      <c r="B81" s="2"/>
      <c r="C81" s="3"/>
      <c r="D81" s="3"/>
      <c r="E81" s="3"/>
      <c r="F81" s="3"/>
      <c r="G81" s="3"/>
      <c r="H81" s="3"/>
      <c r="I81" s="3"/>
    </row>
    <row r="82" spans="1:9" ht="12.75">
      <c r="A82" s="2"/>
      <c r="B82" s="2"/>
      <c r="C82" s="3"/>
      <c r="D82" s="4"/>
      <c r="E82" s="22" t="s">
        <v>59</v>
      </c>
      <c r="F82" s="22"/>
      <c r="G82" s="22"/>
      <c r="H82" s="22"/>
      <c r="I82" s="22" t="s">
        <v>60</v>
      </c>
    </row>
    <row r="83" spans="1:9" ht="12.75">
      <c r="A83" s="2"/>
      <c r="B83" s="2"/>
      <c r="C83" s="3"/>
      <c r="D83" s="4"/>
      <c r="E83" s="22" t="s">
        <v>61</v>
      </c>
      <c r="F83" s="22"/>
      <c r="G83" s="22"/>
      <c r="H83" s="22"/>
      <c r="I83" s="22" t="s">
        <v>62</v>
      </c>
    </row>
    <row r="84" spans="1:9" ht="12.75">
      <c r="A84" s="2"/>
      <c r="B84" s="2"/>
      <c r="C84" s="3"/>
      <c r="D84" s="6"/>
      <c r="E84" s="31" t="s">
        <v>91</v>
      </c>
      <c r="F84" s="32"/>
      <c r="G84" s="32"/>
      <c r="H84" s="32"/>
      <c r="I84" s="32" t="s">
        <v>9</v>
      </c>
    </row>
    <row r="85" spans="1:9" ht="12.75">
      <c r="A85" s="2"/>
      <c r="B85" s="2"/>
      <c r="C85" s="3"/>
      <c r="D85" s="4"/>
      <c r="E85" s="22" t="s">
        <v>10</v>
      </c>
      <c r="F85" s="22"/>
      <c r="G85" s="22"/>
      <c r="H85" s="22"/>
      <c r="I85" s="22" t="s">
        <v>10</v>
      </c>
    </row>
    <row r="86" spans="1:9" ht="12.75">
      <c r="A86" s="2"/>
      <c r="B86" s="2"/>
      <c r="C86" s="3"/>
      <c r="D86" s="3"/>
      <c r="E86" s="3"/>
      <c r="F86" s="3"/>
      <c r="G86" s="3"/>
      <c r="H86" s="3"/>
      <c r="I86" s="13"/>
    </row>
    <row r="87" spans="1:9" ht="12.75">
      <c r="A87" s="5">
        <v>1</v>
      </c>
      <c r="B87" s="2" t="s">
        <v>63</v>
      </c>
      <c r="C87" s="3"/>
      <c r="D87" s="3"/>
      <c r="E87" s="23">
        <f>'[4]Consol'!$V$42/1000</f>
        <v>4991.232899999999</v>
      </c>
      <c r="F87" s="3"/>
      <c r="G87" s="3"/>
      <c r="H87" s="3"/>
      <c r="I87" s="13">
        <f>'[1]Consol'!$V$42/1000</f>
        <v>5788.1422</v>
      </c>
    </row>
    <row r="88" spans="1:9" ht="12.75">
      <c r="A88" s="5">
        <v>2</v>
      </c>
      <c r="B88" s="2" t="s">
        <v>64</v>
      </c>
      <c r="C88" s="3"/>
      <c r="D88" s="3"/>
      <c r="E88" s="23">
        <f>'[4]Consol'!$V$45/1000</f>
        <v>1696.1998999999998</v>
      </c>
      <c r="F88" s="3"/>
      <c r="G88" s="3"/>
      <c r="H88" s="3"/>
      <c r="I88" s="13">
        <f>'[1]Consol'!$V$45/1000</f>
        <v>1386.881</v>
      </c>
    </row>
    <row r="89" spans="1:9" ht="12.75">
      <c r="A89" s="5">
        <v>3</v>
      </c>
      <c r="B89" s="2" t="s">
        <v>65</v>
      </c>
      <c r="C89" s="3"/>
      <c r="D89" s="3"/>
      <c r="E89" s="23">
        <f>'[4]Consol'!$V$46/1000</f>
        <v>60</v>
      </c>
      <c r="F89" s="3"/>
      <c r="G89" s="3"/>
      <c r="H89" s="3"/>
      <c r="I89" s="13">
        <f>'[1]Consol'!$V$46/1000</f>
        <v>60</v>
      </c>
    </row>
    <row r="90" spans="1:9" ht="12.75">
      <c r="A90" s="5"/>
      <c r="B90" s="2"/>
      <c r="C90" s="3"/>
      <c r="D90" s="3"/>
      <c r="E90" s="23"/>
      <c r="F90" s="3"/>
      <c r="G90" s="3"/>
      <c r="H90" s="3"/>
      <c r="I90" s="13"/>
    </row>
    <row r="91" spans="1:9" ht="12.75">
      <c r="A91" s="5">
        <v>4</v>
      </c>
      <c r="B91" s="2" t="s">
        <v>66</v>
      </c>
      <c r="C91" s="3"/>
      <c r="D91" s="3"/>
      <c r="E91" s="23"/>
      <c r="F91" s="3"/>
      <c r="G91" s="3"/>
      <c r="H91" s="3"/>
      <c r="I91" s="13"/>
    </row>
    <row r="92" spans="1:9" ht="12.75">
      <c r="A92" s="5"/>
      <c r="B92" s="18" t="s">
        <v>67</v>
      </c>
      <c r="C92" s="3"/>
      <c r="D92" s="3"/>
      <c r="E92" s="24">
        <f>'[4]Consol'!$V$49/1000</f>
        <v>8559.6069</v>
      </c>
      <c r="F92" s="3"/>
      <c r="G92" s="3"/>
      <c r="H92" s="3"/>
      <c r="I92" s="33">
        <f>'[1]Consol'!$V$49/1000</f>
        <v>7449.933300000001</v>
      </c>
    </row>
    <row r="93" spans="1:9" ht="12.75">
      <c r="A93" s="5"/>
      <c r="B93" s="18" t="s">
        <v>68</v>
      </c>
      <c r="C93" s="3"/>
      <c r="D93" s="3"/>
      <c r="E93" s="25">
        <f>'[4]Consol'!$V$50/1000+'[3]Sheet1'!$J$58/1000</f>
        <v>17013.2326</v>
      </c>
      <c r="F93" s="3"/>
      <c r="G93" s="3"/>
      <c r="H93" s="3"/>
      <c r="I93" s="34">
        <v>21084</v>
      </c>
    </row>
    <row r="94" spans="1:9" ht="12.75">
      <c r="A94" s="5"/>
      <c r="B94" s="18" t="s">
        <v>69</v>
      </c>
      <c r="C94" s="3"/>
      <c r="D94" s="3"/>
      <c r="E94" s="25">
        <f>'[4]Consol'!$V$53/1000+'[4]Consol'!$V$52/1000</f>
        <v>6826.522976</v>
      </c>
      <c r="F94" s="3"/>
      <c r="G94" s="3"/>
      <c r="H94" s="3"/>
      <c r="I94" s="34">
        <v>7157</v>
      </c>
    </row>
    <row r="95" spans="1:9" ht="12.75">
      <c r="A95" s="5"/>
      <c r="B95" s="18" t="s">
        <v>70</v>
      </c>
      <c r="C95" s="3"/>
      <c r="D95" s="3"/>
      <c r="E95" s="26">
        <f>'[4]Consol'!$V$51/1000-0.4</f>
        <v>3951.1499690000014</v>
      </c>
      <c r="F95" s="3"/>
      <c r="G95" s="3"/>
      <c r="H95" s="3"/>
      <c r="I95" s="19">
        <v>6426</v>
      </c>
    </row>
    <row r="96" spans="1:9" ht="12.75">
      <c r="A96" s="5"/>
      <c r="B96" s="18"/>
      <c r="C96" s="3"/>
      <c r="D96" s="3"/>
      <c r="E96" s="23">
        <f>SUM(E92:E95)</f>
        <v>36350.512445</v>
      </c>
      <c r="F96" s="3"/>
      <c r="G96" s="3"/>
      <c r="H96" s="3"/>
      <c r="I96" s="13">
        <f>SUM(I92:I95)</f>
        <v>42116.933300000004</v>
      </c>
    </row>
    <row r="97" spans="1:9" ht="12.75">
      <c r="A97" s="5"/>
      <c r="B97" s="2"/>
      <c r="C97" s="3"/>
      <c r="D97" s="3"/>
      <c r="E97" s="23"/>
      <c r="F97" s="3"/>
      <c r="G97" s="3"/>
      <c r="H97" s="3"/>
      <c r="I97" s="13"/>
    </row>
    <row r="98" spans="1:9" ht="12.75">
      <c r="A98" s="5">
        <v>5</v>
      </c>
      <c r="B98" s="2" t="s">
        <v>71</v>
      </c>
      <c r="C98" s="3"/>
      <c r="D98" s="3"/>
      <c r="E98" s="23"/>
      <c r="F98" s="3"/>
      <c r="G98" s="3"/>
      <c r="H98" s="3"/>
      <c r="I98" s="13"/>
    </row>
    <row r="99" spans="1:9" ht="12.75">
      <c r="A99" s="5"/>
      <c r="B99" s="18" t="s">
        <v>72</v>
      </c>
      <c r="C99" s="3"/>
      <c r="D99" s="3"/>
      <c r="E99" s="24">
        <f>'[4]Consol'!$V$60/1000-'[3]Sheet1'!$J$57/1000</f>
        <v>5440.486400000001</v>
      </c>
      <c r="F99" s="3"/>
      <c r="G99" s="3"/>
      <c r="H99" s="3"/>
      <c r="I99" s="33">
        <v>10552</v>
      </c>
    </row>
    <row r="100" spans="1:9" ht="12.75">
      <c r="A100" s="5"/>
      <c r="B100" s="18" t="s">
        <v>73</v>
      </c>
      <c r="C100" s="3"/>
      <c r="D100" s="3"/>
      <c r="E100" s="25">
        <f>'[6]Consol'!$V$61/1000</f>
        <v>1710.044662</v>
      </c>
      <c r="F100" s="3"/>
      <c r="G100" s="3"/>
      <c r="H100" s="3"/>
      <c r="I100" s="34">
        <v>1879</v>
      </c>
    </row>
    <row r="101" spans="1:9" ht="12.75">
      <c r="A101" s="5"/>
      <c r="B101" s="18" t="s">
        <v>74</v>
      </c>
      <c r="C101" s="3"/>
      <c r="D101" s="3"/>
      <c r="E101" s="25">
        <f>'[4]Consol'!$V$68/1000-E119</f>
        <v>2793.7562</v>
      </c>
      <c r="F101" s="3"/>
      <c r="G101" s="3"/>
      <c r="H101" s="3"/>
      <c r="I101" s="34">
        <v>4142</v>
      </c>
    </row>
    <row r="102" spans="1:9" ht="12.75">
      <c r="A102" s="5"/>
      <c r="B102" s="18" t="s">
        <v>75</v>
      </c>
      <c r="C102" s="3"/>
      <c r="D102" s="3"/>
      <c r="E102" s="25">
        <v>147</v>
      </c>
      <c r="F102" s="3"/>
      <c r="G102" s="3"/>
      <c r="H102" s="3"/>
      <c r="I102" s="34">
        <v>597</v>
      </c>
    </row>
    <row r="103" spans="1:9" ht="12.75">
      <c r="A103" s="5"/>
      <c r="B103" s="18" t="s">
        <v>76</v>
      </c>
      <c r="C103" s="3"/>
      <c r="D103" s="3"/>
      <c r="E103" s="25">
        <f>'[4]Consol'!$V$67/1000</f>
        <v>560</v>
      </c>
      <c r="F103" s="3"/>
      <c r="G103" s="3"/>
      <c r="H103" s="3"/>
      <c r="I103" s="34">
        <v>560</v>
      </c>
    </row>
    <row r="104" spans="1:9" ht="12.75">
      <c r="A104" s="5"/>
      <c r="B104" s="18" t="s">
        <v>77</v>
      </c>
      <c r="C104" s="3"/>
      <c r="D104" s="3"/>
      <c r="E104" s="26">
        <f>'[3]Sheet1'!$J$59/1000</f>
        <v>2565.201</v>
      </c>
      <c r="F104" s="3"/>
      <c r="G104" s="3"/>
      <c r="H104" s="3"/>
      <c r="I104" s="19">
        <v>1860</v>
      </c>
    </row>
    <row r="105" spans="1:9" ht="12.75">
      <c r="A105" s="5"/>
      <c r="B105" s="18"/>
      <c r="C105" s="3"/>
      <c r="D105" s="3"/>
      <c r="E105" s="23">
        <f>SUM(E99:E104)</f>
        <v>13216.488262000003</v>
      </c>
      <c r="F105" s="3"/>
      <c r="G105" s="3"/>
      <c r="H105" s="3"/>
      <c r="I105" s="13">
        <f>SUM(I99:I104)</f>
        <v>19590</v>
      </c>
    </row>
    <row r="106" spans="1:9" ht="12.75">
      <c r="A106" s="5"/>
      <c r="B106" s="2"/>
      <c r="C106" s="3"/>
      <c r="D106" s="3"/>
      <c r="E106" s="23"/>
      <c r="F106" s="3"/>
      <c r="G106" s="3"/>
      <c r="H106" s="3"/>
      <c r="I106" s="13"/>
    </row>
    <row r="107" spans="1:9" ht="12.75">
      <c r="A107" s="5">
        <v>6</v>
      </c>
      <c r="B107" s="2" t="s">
        <v>78</v>
      </c>
      <c r="C107" s="3"/>
      <c r="D107" s="3"/>
      <c r="E107" s="27">
        <f>E96-E105+0.5</f>
        <v>23134.524182999998</v>
      </c>
      <c r="F107" s="3"/>
      <c r="G107" s="3"/>
      <c r="H107" s="3"/>
      <c r="I107" s="20">
        <f>I96-I105</f>
        <v>22526.933300000004</v>
      </c>
    </row>
    <row r="108" spans="1:9" ht="12.75">
      <c r="A108" s="5"/>
      <c r="B108" s="2"/>
      <c r="C108" s="3"/>
      <c r="D108" s="3"/>
      <c r="E108" s="23"/>
      <c r="F108" s="3"/>
      <c r="G108" s="3"/>
      <c r="H108" s="3"/>
      <c r="I108" s="3"/>
    </row>
    <row r="109" spans="1:9" ht="13.5" thickBot="1">
      <c r="A109" s="5"/>
      <c r="B109" s="2"/>
      <c r="C109" s="3"/>
      <c r="D109" s="3"/>
      <c r="E109" s="28">
        <f>SUM(E87:E89)+E107</f>
        <v>29881.956982999996</v>
      </c>
      <c r="F109" s="3"/>
      <c r="G109" s="3"/>
      <c r="H109" s="3"/>
      <c r="I109" s="21">
        <f>SUM(I87:I89)+I107</f>
        <v>29761.956500000004</v>
      </c>
    </row>
    <row r="110" spans="1:9" ht="13.5" thickTop="1">
      <c r="A110" s="5"/>
      <c r="B110" s="2"/>
      <c r="C110" s="3"/>
      <c r="D110" s="3"/>
      <c r="E110" s="23"/>
      <c r="F110" s="3"/>
      <c r="G110" s="3"/>
      <c r="H110" s="3"/>
      <c r="I110" s="3"/>
    </row>
    <row r="111" spans="1:9" ht="12.75">
      <c r="A111" s="5">
        <v>7</v>
      </c>
      <c r="B111" s="2" t="s">
        <v>79</v>
      </c>
      <c r="C111" s="3"/>
      <c r="D111" s="3"/>
      <c r="E111" s="23"/>
      <c r="F111" s="3"/>
      <c r="G111" s="3"/>
      <c r="H111" s="3"/>
      <c r="I111" s="3"/>
    </row>
    <row r="112" spans="1:9" ht="12.75">
      <c r="A112" s="5"/>
      <c r="B112" s="2" t="s">
        <v>80</v>
      </c>
      <c r="C112" s="3"/>
      <c r="D112" s="3"/>
      <c r="E112" s="30">
        <f>'[4]Consol'!$V$78/1000</f>
        <v>16000</v>
      </c>
      <c r="F112" s="3"/>
      <c r="G112" s="3"/>
      <c r="H112" s="3"/>
      <c r="I112" s="3">
        <f>'[2]Consol'!$T$79/1000</f>
        <v>16000</v>
      </c>
    </row>
    <row r="113" spans="1:9" ht="12.75">
      <c r="A113" s="5"/>
      <c r="B113" s="2" t="s">
        <v>81</v>
      </c>
      <c r="C113" s="3"/>
      <c r="D113" s="3"/>
      <c r="E113" s="30"/>
      <c r="F113" s="3"/>
      <c r="G113" s="3"/>
      <c r="H113" s="3"/>
      <c r="I113" s="3"/>
    </row>
    <row r="114" spans="1:9" ht="12.75">
      <c r="A114" s="5"/>
      <c r="B114" s="18" t="s">
        <v>82</v>
      </c>
      <c r="C114" s="3"/>
      <c r="D114" s="3"/>
      <c r="E114" s="30">
        <f>'[4]Consol'!$V$83/1000</f>
        <v>840</v>
      </c>
      <c r="F114" s="3"/>
      <c r="G114" s="3"/>
      <c r="H114" s="3"/>
      <c r="I114" s="3">
        <f>'[1]Consol'!$V$84/1000+64</f>
        <v>904</v>
      </c>
    </row>
    <row r="115" spans="1:9" ht="12.75">
      <c r="A115" s="5"/>
      <c r="B115" s="18" t="s">
        <v>83</v>
      </c>
      <c r="C115" s="3"/>
      <c r="D115" s="3"/>
      <c r="E115" s="30">
        <f>'[6]Consol'!$V$79/1000+'[6]Consol'!$V$80/1000</f>
        <v>10754.509492000001</v>
      </c>
      <c r="F115" s="3"/>
      <c r="G115" s="3"/>
      <c r="H115" s="3"/>
      <c r="I115" s="3">
        <f>10617-560</f>
        <v>10057</v>
      </c>
    </row>
    <row r="116" spans="1:9" ht="12.75">
      <c r="A116" s="5"/>
      <c r="B116" s="18" t="s">
        <v>84</v>
      </c>
      <c r="C116" s="3"/>
      <c r="D116" s="3"/>
      <c r="E116" s="30">
        <f>'[4]Consol'!$V$81/1000</f>
        <v>1089.0833959999998</v>
      </c>
      <c r="F116" s="3"/>
      <c r="G116" s="3"/>
      <c r="H116" s="3"/>
      <c r="I116" s="3">
        <f>('[1]Consol'!$V$82/1000)-64</f>
        <v>1025.6003959999998</v>
      </c>
    </row>
    <row r="117" spans="1:9" ht="12.75">
      <c r="A117" s="5"/>
      <c r="B117" s="2"/>
      <c r="C117" s="3"/>
      <c r="D117" s="3"/>
      <c r="E117" s="23"/>
      <c r="F117" s="3"/>
      <c r="G117" s="3"/>
      <c r="H117" s="3"/>
      <c r="I117" s="3"/>
    </row>
    <row r="118" spans="1:9" ht="12.75">
      <c r="A118" s="5">
        <v>8</v>
      </c>
      <c r="B118" s="2" t="s">
        <v>85</v>
      </c>
      <c r="C118" s="3"/>
      <c r="D118" s="3"/>
      <c r="E118" s="23">
        <f>'[4]Consol'!$V$84/1000</f>
        <v>725.1104</v>
      </c>
      <c r="F118" s="3"/>
      <c r="G118" s="3"/>
      <c r="H118" s="3"/>
      <c r="I118" s="3">
        <v>694</v>
      </c>
    </row>
    <row r="119" spans="1:9" ht="12.75">
      <c r="A119" s="5">
        <v>9</v>
      </c>
      <c r="B119" s="2" t="s">
        <v>86</v>
      </c>
      <c r="C119" s="3"/>
      <c r="D119" s="3"/>
      <c r="E119" s="23">
        <f>'[3]Sheet1'!$D$65/1000</f>
        <v>272.78</v>
      </c>
      <c r="F119" s="3"/>
      <c r="G119" s="3"/>
      <c r="H119" s="3"/>
      <c r="I119" s="13">
        <v>881</v>
      </c>
    </row>
    <row r="120" spans="1:9" ht="12.75">
      <c r="A120" s="5">
        <v>10</v>
      </c>
      <c r="B120" s="2" t="s">
        <v>87</v>
      </c>
      <c r="C120" s="3"/>
      <c r="D120" s="3"/>
      <c r="E120" s="23">
        <f>-'[4]Consol'!$V$73/1000</f>
        <v>200.4</v>
      </c>
      <c r="F120" s="3"/>
      <c r="G120" s="3"/>
      <c r="H120" s="3"/>
      <c r="I120" s="3">
        <v>200</v>
      </c>
    </row>
    <row r="121" spans="1:9" ht="13.5" thickBot="1">
      <c r="A121" s="5"/>
      <c r="B121" s="2"/>
      <c r="C121" s="3"/>
      <c r="D121" s="3"/>
      <c r="E121" s="28">
        <f>SUM(E112:E120)</f>
        <v>29881.883288</v>
      </c>
      <c r="F121" s="3"/>
      <c r="G121" s="3"/>
      <c r="H121" s="3"/>
      <c r="I121" s="21">
        <f>SUM(I112:I120)</f>
        <v>29761.600396</v>
      </c>
    </row>
    <row r="122" spans="1:9" ht="13.5" thickTop="1">
      <c r="A122" s="5"/>
      <c r="B122" s="2"/>
      <c r="C122" s="3"/>
      <c r="D122" s="3"/>
      <c r="F122" s="3"/>
      <c r="G122" s="3"/>
      <c r="H122" s="3"/>
      <c r="I122" s="3"/>
    </row>
    <row r="123" spans="1:9" ht="13.5" thickBot="1">
      <c r="A123" s="5">
        <v>11</v>
      </c>
      <c r="B123" s="2" t="s">
        <v>88</v>
      </c>
      <c r="C123" s="3"/>
      <c r="D123" s="3"/>
      <c r="E123" s="29">
        <v>1.79</v>
      </c>
      <c r="F123" s="3"/>
      <c r="G123" s="3"/>
      <c r="H123" s="3"/>
      <c r="I123" s="16">
        <v>1.75</v>
      </c>
    </row>
    <row r="124" spans="1:9" ht="13.5" thickTop="1">
      <c r="A124" s="2"/>
      <c r="B124" s="2"/>
      <c r="C124" s="3"/>
      <c r="D124" s="3"/>
      <c r="E124" s="3"/>
      <c r="F124" s="3"/>
      <c r="G124" s="3"/>
      <c r="H124" s="3"/>
      <c r="I124" s="3"/>
    </row>
    <row r="125" spans="1:9" ht="12.75">
      <c r="A125" s="2"/>
      <c r="B125" s="2"/>
      <c r="C125" s="3"/>
      <c r="D125" s="3"/>
      <c r="E125" s="3"/>
      <c r="F125" s="3"/>
      <c r="G125" s="3"/>
      <c r="H125" s="3"/>
      <c r="I125" s="3"/>
    </row>
  </sheetData>
  <mergeCells count="4">
    <mergeCell ref="C7:E7"/>
    <mergeCell ref="G7:I7"/>
    <mergeCell ref="C55:E55"/>
    <mergeCell ref="G55:I55"/>
  </mergeCells>
  <printOptions/>
  <pageMargins left="0.42" right="0.41" top="1" bottom="1" header="0.5" footer="0.5"/>
  <pageSetup horizontalDpi="600" verticalDpi="600" orientation="portrait" scale="80" r:id="rId1"/>
  <rowBreaks count="2" manualBreakCount="2">
    <brk id="53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TrudyTan</dc:creator>
  <cp:keywords/>
  <dc:description/>
  <cp:lastModifiedBy>ckloo</cp:lastModifiedBy>
  <cp:lastPrinted>2002-08-23T02:29:03Z</cp:lastPrinted>
  <dcterms:created xsi:type="dcterms:W3CDTF">2002-02-27T03:34:27Z</dcterms:created>
  <dcterms:modified xsi:type="dcterms:W3CDTF">2002-08-23T08:12:54Z</dcterms:modified>
  <cp:category/>
  <cp:version/>
  <cp:contentType/>
  <cp:contentStatus/>
</cp:coreProperties>
</file>